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8010"/>
  </bookViews>
  <sheets>
    <sheet name="Grille U62 Calculée" sheetId="1" r:id="rId1"/>
  </sheets>
  <calcPr calcId="125725" concurrentCalc="0"/>
</workbook>
</file>

<file path=xl/calcChain.xml><?xml version="1.0" encoding="utf-8"?>
<calcChain xmlns="http://schemas.openxmlformats.org/spreadsheetml/2006/main">
  <c r="M4" i="1"/>
  <c r="N4"/>
  <c r="K4"/>
  <c r="K3"/>
  <c r="M19"/>
  <c r="M20"/>
  <c r="N19"/>
  <c r="K19"/>
  <c r="N20"/>
  <c r="K20"/>
  <c r="K18"/>
  <c r="N18"/>
  <c r="M33"/>
  <c r="M35"/>
  <c r="M36"/>
  <c r="M37"/>
  <c r="M38"/>
  <c r="N33"/>
  <c r="K33"/>
  <c r="N35"/>
  <c r="K35"/>
  <c r="N36"/>
  <c r="K36"/>
  <c r="N37"/>
  <c r="K37"/>
  <c r="N38"/>
  <c r="K38"/>
  <c r="K32"/>
  <c r="N32"/>
  <c r="M24"/>
  <c r="M25"/>
  <c r="M26"/>
  <c r="M22"/>
  <c r="M23"/>
  <c r="N22"/>
  <c r="K22"/>
  <c r="N23"/>
  <c r="K23"/>
  <c r="N24"/>
  <c r="K24"/>
  <c r="N25"/>
  <c r="K25"/>
  <c r="N26"/>
  <c r="K26"/>
  <c r="N27"/>
  <c r="K27"/>
  <c r="N28"/>
  <c r="K28"/>
  <c r="N29"/>
  <c r="K29"/>
  <c r="N30"/>
  <c r="K30"/>
  <c r="N31"/>
  <c r="K31"/>
  <c r="K21"/>
  <c r="M14"/>
  <c r="M15"/>
  <c r="M16"/>
  <c r="M17"/>
  <c r="N14"/>
  <c r="K14"/>
  <c r="N15"/>
  <c r="K15"/>
  <c r="N16"/>
  <c r="K16"/>
  <c r="N17"/>
  <c r="K17"/>
  <c r="K13"/>
  <c r="N13"/>
  <c r="M6"/>
  <c r="M7"/>
  <c r="M8"/>
  <c r="M9"/>
  <c r="M10"/>
  <c r="M11"/>
  <c r="M12"/>
  <c r="N6"/>
  <c r="K6"/>
  <c r="N7"/>
  <c r="K7"/>
  <c r="N8"/>
  <c r="K8"/>
  <c r="N9"/>
  <c r="K9"/>
  <c r="N10"/>
  <c r="K10"/>
  <c r="N11"/>
  <c r="K11"/>
  <c r="N12"/>
  <c r="K12"/>
  <c r="K5"/>
  <c r="N21"/>
  <c r="N3"/>
  <c r="N5"/>
  <c r="E40"/>
  <c r="P23"/>
  <c r="P24"/>
  <c r="P25"/>
  <c r="P26"/>
  <c r="P27"/>
  <c r="P28"/>
  <c r="P29"/>
  <c r="P30"/>
  <c r="P31"/>
  <c r="P22"/>
  <c r="P20"/>
  <c r="P15"/>
  <c r="P16"/>
  <c r="P17"/>
  <c r="P14"/>
  <c r="P4"/>
  <c r="M31"/>
  <c r="M30"/>
  <c r="M29"/>
  <c r="M27"/>
  <c r="M28"/>
  <c r="I39"/>
  <c r="L27"/>
  <c r="L28"/>
  <c r="L29"/>
  <c r="L30"/>
  <c r="L31"/>
  <c r="L22"/>
  <c r="L23"/>
  <c r="L20"/>
  <c r="L15"/>
  <c r="L16"/>
  <c r="L17"/>
  <c r="L14"/>
  <c r="P32"/>
  <c r="P38"/>
  <c r="L38"/>
  <c r="H38"/>
  <c r="P37"/>
  <c r="L37"/>
  <c r="H37"/>
  <c r="P36"/>
  <c r="L36"/>
  <c r="H36"/>
  <c r="P35"/>
  <c r="L35"/>
  <c r="H35"/>
  <c r="P33"/>
  <c r="L33"/>
  <c r="H33"/>
  <c r="H31"/>
  <c r="H30"/>
  <c r="H29"/>
  <c r="H28"/>
  <c r="H27"/>
  <c r="L26"/>
  <c r="H26"/>
  <c r="L25"/>
  <c r="H25"/>
  <c r="L24"/>
  <c r="H24"/>
  <c r="H23"/>
  <c r="H22"/>
  <c r="H20"/>
  <c r="P19"/>
  <c r="L19"/>
  <c r="H19"/>
  <c r="H17"/>
  <c r="H16"/>
  <c r="H15"/>
  <c r="H14"/>
  <c r="P12"/>
  <c r="L12"/>
  <c r="H12"/>
  <c r="P11"/>
  <c r="L11"/>
  <c r="H11"/>
  <c r="P10"/>
  <c r="L10"/>
  <c r="H10"/>
  <c r="P9"/>
  <c r="L9"/>
  <c r="H9"/>
  <c r="P8"/>
  <c r="L8"/>
  <c r="H8"/>
  <c r="P7"/>
  <c r="L7"/>
  <c r="H7"/>
  <c r="P6"/>
  <c r="L6"/>
  <c r="H6"/>
  <c r="L4"/>
  <c r="H4"/>
</calcChain>
</file>

<file path=xl/sharedStrings.xml><?xml version="1.0" encoding="utf-8"?>
<sst xmlns="http://schemas.openxmlformats.org/spreadsheetml/2006/main" count="67" uniqueCount="67">
  <si>
    <t>BTS FED
Fiche d'évaluation</t>
  </si>
  <si>
    <t>EPREUVE E62</t>
  </si>
  <si>
    <t>Poids effectif selon critère non évalué</t>
  </si>
  <si>
    <t>Compétences évaluées</t>
  </si>
  <si>
    <t>Indicateurs de performance</t>
  </si>
  <si>
    <t>évalué ?
X si non</t>
  </si>
  <si>
    <t>Note Brute</t>
  </si>
  <si>
    <t>C9 - Déterminer des prix ou des coûts aux différentes phases d'avancement d'une opération</t>
  </si>
  <si>
    <t>C9-3 Effectuer un bilan coût réel / devis pour retour d’expérience</t>
  </si>
  <si>
    <t>La différence entre devis et coût réel est analysée, expliquée et exploitée.</t>
  </si>
  <si>
    <r>
      <t xml:space="preserve">C10-1 </t>
    </r>
    <r>
      <rPr>
        <sz val="10"/>
        <color theme="1"/>
        <rFont val="Arial"/>
        <family val="2"/>
      </rPr>
      <t>Suivre et évaluer l’avancement des travaux et les plans d’actions associées.</t>
    </r>
  </si>
  <si>
    <t>Les interventions sont planifiées pour le respect du calendrier.</t>
  </si>
  <si>
    <t>Les ressources nécessaires sont mobilisées.</t>
  </si>
  <si>
    <t>Les retards ou difficultés sont discutés afin de trouver des mesures correctives.</t>
  </si>
  <si>
    <t>Les délais des actions à réaliser sont réalistes et accessibles (crédibilité).</t>
  </si>
  <si>
    <r>
      <t xml:space="preserve">C10-2 </t>
    </r>
    <r>
      <rPr>
        <sz val="10"/>
        <color theme="1"/>
        <rFont val="Arial"/>
        <family val="2"/>
      </rPr>
      <t>Organiser et conduire une réunion</t>
    </r>
  </si>
  <si>
    <t xml:space="preserve">La réunion est préparée et permet un échange d’informations. </t>
  </si>
  <si>
    <r>
      <t xml:space="preserve">C10-3 </t>
    </r>
    <r>
      <rPr>
        <sz val="10"/>
        <color theme="1"/>
        <rFont val="Arial"/>
        <family val="2"/>
      </rPr>
      <t>Transmettre des consignes</t>
    </r>
  </si>
  <si>
    <t>La situation est bien exposée (les problèmes techniques, réglementaires, etc.).</t>
  </si>
  <si>
    <r>
      <t xml:space="preserve">C10-4 </t>
    </r>
    <r>
      <rPr>
        <sz val="10"/>
        <color theme="1"/>
        <rFont val="Arial"/>
        <family val="2"/>
      </rPr>
      <t>Gérer les autorisations et habilitations des intervenants</t>
    </r>
  </si>
  <si>
    <t>Les tâches sont définies et le personnel bien identifié.</t>
  </si>
  <si>
    <t>C12 - Recueillir et traiter l'information</t>
  </si>
  <si>
    <r>
      <t xml:space="preserve">C12-3 </t>
    </r>
    <r>
      <rPr>
        <sz val="10"/>
        <color theme="1"/>
        <rFont val="Arial"/>
        <family val="2"/>
      </rPr>
      <t>Rédiger un compte rendu et/ou une synthèse</t>
    </r>
  </si>
  <si>
    <t>Les informations sont exactes.</t>
  </si>
  <si>
    <t>La terminologie et le langage sont adaptés à la situation professionnelle.</t>
  </si>
  <si>
    <t>Les références aux sources sont précisées et claires.</t>
  </si>
  <si>
    <t>Le document est exploitable par les destinataires.</t>
  </si>
  <si>
    <t xml:space="preserve">C13 - Ecouter, dialoguer argumenter </t>
  </si>
  <si>
    <r>
      <t xml:space="preserve">C13-1 </t>
    </r>
    <r>
      <rPr>
        <sz val="10"/>
        <color theme="1"/>
        <rFont val="Arial"/>
        <family val="2"/>
      </rPr>
      <t>Prendre RV efficacement</t>
    </r>
  </si>
  <si>
    <t>Tous les objectifs sont clairement identifiés .</t>
  </si>
  <si>
    <r>
      <t xml:space="preserve">C13-3 </t>
    </r>
    <r>
      <rPr>
        <sz val="10"/>
        <color theme="1"/>
        <rFont val="Arial"/>
        <family val="2"/>
      </rPr>
      <t>Adapter son discours</t>
    </r>
  </si>
  <si>
    <t>Le dialogue est courtois, respectueux.</t>
  </si>
  <si>
    <r>
      <t xml:space="preserve">C14-1 </t>
    </r>
    <r>
      <rPr>
        <sz val="10"/>
        <color theme="1"/>
        <rFont val="Arial"/>
        <family val="2"/>
      </rPr>
      <t>Positionner l’entreprise  et ses offres dans le contexte économique, concurrentiel et environnemental</t>
    </r>
  </si>
  <si>
    <t>Le métier de l’entreprise et ses activités sont identifiées.</t>
  </si>
  <si>
    <t>Les principaux partenaires et concurrents de l’entreprise sont identifiés et connus (leurs domaines d’activités et leurs offres).</t>
  </si>
  <si>
    <r>
      <t xml:space="preserve">C14-2 </t>
    </r>
    <r>
      <rPr>
        <sz val="10"/>
        <color theme="1"/>
        <rFont val="Arial"/>
        <family val="2"/>
      </rPr>
      <t>Choisir et proposer des actions de promotion adaptées à un objectif commercial</t>
    </r>
  </si>
  <si>
    <t>Un plan de communication est élaboré.</t>
  </si>
  <si>
    <t>Le calcul de rentabilité d’une action de promotion est effectué.</t>
  </si>
  <si>
    <t>Les propositions sont adaptées à la cible visée.</t>
  </si>
  <si>
    <r>
      <t xml:space="preserve">C14-4 </t>
    </r>
    <r>
      <rPr>
        <sz val="10"/>
        <color theme="1"/>
        <rFont val="Arial"/>
        <family val="2"/>
      </rPr>
      <t>Présenter le support de communication et/ou de promotion</t>
    </r>
  </si>
  <si>
    <t>Les principaux messages du support sont exploités.</t>
  </si>
  <si>
    <t>Le plan de l’exposé est présenté.</t>
  </si>
  <si>
    <t>La durée de l’exposé est respectée.</t>
  </si>
  <si>
    <t>Le format du message est respecté.</t>
  </si>
  <si>
    <t>Le contenu de l’exposé est suffisant.</t>
  </si>
  <si>
    <t>C15 - Négocier</t>
  </si>
  <si>
    <r>
      <t xml:space="preserve">C15-1 </t>
    </r>
    <r>
      <rPr>
        <sz val="10"/>
        <color theme="1"/>
        <rFont val="Arial"/>
        <family val="2"/>
      </rPr>
      <t>Analyser le contexte de la situation de négociation</t>
    </r>
  </si>
  <si>
    <t>Les informations nécessaires sur le Prospect/Client, ou l’interlocuteur sont rassemblées.</t>
  </si>
  <si>
    <t>La préparation de négociation est structurée (étapes, arguments) - 3 critères à suivre :</t>
  </si>
  <si>
    <t>- les arguments sont pertinents et hiérarchisés en support des choix et/ou orientations techniques proposés,</t>
  </si>
  <si>
    <t xml:space="preserve"> - le plan de négociation est structuré pour assurer sa crédibilité,</t>
  </si>
  <si>
    <t xml:space="preserve"> - le rapport de force est bien évalué.</t>
  </si>
  <si>
    <r>
      <t xml:space="preserve">C15-3 </t>
    </r>
    <r>
      <rPr>
        <sz val="10"/>
        <color theme="1"/>
        <rFont val="Arial"/>
        <family val="2"/>
      </rPr>
      <t>Rédiger un document</t>
    </r>
  </si>
  <si>
    <t>Rédaction du compte rendu de la négociation exploitable par la hiérarchie.</t>
  </si>
  <si>
    <t xml:space="preserve">ATTENTION, si le symbole ◄ apparait dans cette colonne c'est qu'il n'y a pas ou qu'il y a plus d'une valeur donnée à l'indicateur, il faut alors choisir laquelle retenir         </t>
  </si>
  <si>
    <t>Note brute obtenue par calcul automatique :</t>
  </si>
  <si>
    <t xml:space="preserve"> /20</t>
  </si>
  <si>
    <t>Note sur 20 proposée au jury :</t>
  </si>
  <si>
    <t>/20</t>
  </si>
  <si>
    <t>Appréciation globale</t>
  </si>
  <si>
    <t>Date</t>
  </si>
  <si>
    <t>Noms des Evaluateurs</t>
  </si>
  <si>
    <t>Signatures</t>
  </si>
  <si>
    <t>TM le 07/01/2016</t>
  </si>
  <si>
    <t>C14 - Elaborer et utiliser un support de communication</t>
  </si>
  <si>
    <t>Vérifier que ce % &gt;= 60%</t>
  </si>
  <si>
    <t>C10 - Organiser, animer une équipe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</si>
</sst>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10"/>
      <name val="Calibri"/>
      <family val="2"/>
      <scheme val="minor"/>
    </font>
    <font>
      <b/>
      <sz val="10"/>
      <color theme="1"/>
      <name val="Arial"/>
      <family val="2"/>
    </font>
    <font>
      <i/>
      <sz val="8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bgColor rgb="FFFFFF00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/>
    <xf numFmtId="0" fontId="3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9" fontId="1" fillId="2" borderId="12" xfId="1" applyFont="1" applyFill="1" applyBorder="1"/>
    <xf numFmtId="2" fontId="0" fillId="2" borderId="5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9" fontId="8" fillId="0" borderId="15" xfId="1" applyNumberFormat="1" applyFont="1" applyFill="1" applyBorder="1"/>
    <xf numFmtId="2" fontId="8" fillId="0" borderId="5" xfId="1" applyNumberFormat="1" applyFont="1" applyFill="1" applyBorder="1"/>
    <xf numFmtId="9" fontId="0" fillId="2" borderId="17" xfId="0" applyNumberFormat="1" applyFont="1" applyFill="1" applyBorder="1" applyAlignment="1">
      <alignment vertical="center" wrapText="1"/>
    </xf>
    <xf numFmtId="0" fontId="0" fillId="0" borderId="5" xfId="0" applyBorder="1"/>
    <xf numFmtId="9" fontId="8" fillId="0" borderId="18" xfId="0" applyNumberFormat="1" applyFont="1" applyBorder="1"/>
    <xf numFmtId="0" fontId="11" fillId="2" borderId="0" xfId="0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3" fillId="0" borderId="0" xfId="0" applyFont="1" applyFill="1"/>
    <xf numFmtId="0" fontId="0" fillId="0" borderId="5" xfId="0" applyFont="1" applyFill="1" applyBorder="1" applyAlignment="1">
      <alignment horizontal="center"/>
    </xf>
    <xf numFmtId="0" fontId="0" fillId="2" borderId="16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0" fillId="3" borderId="5" xfId="0" applyFill="1" applyBorder="1"/>
    <xf numFmtId="0" fontId="8" fillId="3" borderId="18" xfId="0" applyFont="1" applyFill="1" applyBorder="1"/>
    <xf numFmtId="0" fontId="8" fillId="0" borderId="0" xfId="0" applyFont="1"/>
    <xf numFmtId="0" fontId="13" fillId="0" borderId="19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9" fontId="14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1" fillId="0" borderId="2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/>
    <xf numFmtId="0" fontId="15" fillId="0" borderId="2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/>
    <xf numFmtId="0" fontId="15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wrapText="1"/>
    </xf>
    <xf numFmtId="0" fontId="0" fillId="0" borderId="0" xfId="0" applyFont="1" applyBorder="1"/>
    <xf numFmtId="0" fontId="9" fillId="0" borderId="0" xfId="0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0" fillId="0" borderId="5" xfId="0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/>
    <xf numFmtId="9" fontId="8" fillId="0" borderId="18" xfId="0" applyNumberFormat="1" applyFont="1" applyFill="1" applyBorder="1"/>
    <xf numFmtId="0" fontId="8" fillId="0" borderId="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9" fontId="5" fillId="0" borderId="1" xfId="1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right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/>
    <xf numFmtId="1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19" fillId="0" borderId="2" xfId="0" applyNumberFormat="1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17" fillId="0" borderId="25" xfId="0" applyFont="1" applyBorder="1" applyAlignment="1" applyProtection="1">
      <alignment horizontal="center" vertical="top" wrapText="1"/>
      <protection locked="0"/>
    </xf>
    <xf numFmtId="0" fontId="17" fillId="0" borderId="26" xfId="0" applyFont="1" applyBorder="1" applyAlignment="1" applyProtection="1">
      <alignment horizontal="center" vertical="top" wrapText="1"/>
      <protection locked="0"/>
    </xf>
    <xf numFmtId="14" fontId="14" fillId="0" borderId="24" xfId="0" applyNumberFormat="1" applyFont="1" applyBorder="1" applyAlignment="1" applyProtection="1">
      <alignment horizontal="center" vertical="center"/>
      <protection locked="0"/>
    </xf>
    <xf numFmtId="14" fontId="14" fillId="0" borderId="25" xfId="0" applyNumberFormat="1" applyFont="1" applyBorder="1" applyAlignment="1" applyProtection="1">
      <alignment horizontal="center" vertical="center"/>
      <protection locked="0"/>
    </xf>
    <xf numFmtId="14" fontId="14" fillId="0" borderId="26" xfId="0" applyNumberFormat="1" applyFont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>
        <c:manualLayout>
          <c:layoutTarget val="inner"/>
          <c:xMode val="edge"/>
          <c:yMode val="edge"/>
          <c:x val="0.11084108308479379"/>
          <c:y val="2.5927706612688037E-2"/>
          <c:w val="0.77831783383041264"/>
          <c:h val="0.78313912113589401"/>
        </c:manualLayout>
      </c:layout>
      <c:barChart>
        <c:barDir val="bar"/>
        <c:grouping val="clustered"/>
        <c:ser>
          <c:idx val="0"/>
          <c:order val="0"/>
          <c:val>
            <c:numRef>
              <c:f>'Grille U62 Calculée'!$P$4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32625152"/>
        <c:axId val="132626688"/>
      </c:barChart>
      <c:catAx>
        <c:axId val="132625152"/>
        <c:scaling>
          <c:orientation val="maxMin"/>
        </c:scaling>
        <c:delete val="1"/>
        <c:axPos val="l"/>
        <c:tickLblPos val="none"/>
        <c:crossAx val="132626688"/>
        <c:crosses val="autoZero"/>
        <c:auto val="1"/>
        <c:lblAlgn val="ctr"/>
        <c:lblOffset val="100"/>
      </c:catAx>
      <c:valAx>
        <c:axId val="132626688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tickLblPos val="none"/>
        <c:crossAx val="132625152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>
        <c:manualLayout>
          <c:layoutTarget val="inner"/>
          <c:xMode val="edge"/>
          <c:yMode val="edge"/>
          <c:x val="0.11084108308479379"/>
          <c:y val="5.6563336997455726E-3"/>
          <c:w val="0.77831783383041264"/>
          <c:h val="0.91907308700357482"/>
        </c:manualLayout>
      </c:layout>
      <c:barChart>
        <c:barDir val="bar"/>
        <c:grouping val="clustered"/>
        <c:ser>
          <c:idx val="0"/>
          <c:order val="0"/>
          <c:val>
            <c:numRef>
              <c:f>'Grille U62 Calculée'!$P$6:$P$12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3649536"/>
        <c:axId val="133651072"/>
      </c:barChart>
      <c:catAx>
        <c:axId val="133649536"/>
        <c:scaling>
          <c:orientation val="maxMin"/>
        </c:scaling>
        <c:delete val="1"/>
        <c:axPos val="l"/>
        <c:tickLblPos val="none"/>
        <c:crossAx val="133651072"/>
        <c:crosses val="autoZero"/>
        <c:auto val="1"/>
        <c:lblAlgn val="ctr"/>
        <c:lblOffset val="100"/>
      </c:catAx>
      <c:valAx>
        <c:axId val="133651072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tickLblPos val="none"/>
        <c:crossAx val="133649536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>
        <c:manualLayout>
          <c:layoutTarget val="inner"/>
          <c:xMode val="edge"/>
          <c:yMode val="edge"/>
          <c:x val="0.11084108308479379"/>
          <c:y val="8.2223664647452404E-4"/>
          <c:w val="0.77831783383041264"/>
          <c:h val="0.90649513003801263"/>
        </c:manualLayout>
      </c:layout>
      <c:barChart>
        <c:barDir val="bar"/>
        <c:grouping val="clustered"/>
        <c:ser>
          <c:idx val="0"/>
          <c:order val="0"/>
          <c:val>
            <c:numRef>
              <c:f>'Grille U62 Calculée'!$P$14:$P$17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3674496"/>
        <c:axId val="133676032"/>
      </c:barChart>
      <c:catAx>
        <c:axId val="133674496"/>
        <c:scaling>
          <c:orientation val="maxMin"/>
        </c:scaling>
        <c:delete val="1"/>
        <c:axPos val="l"/>
        <c:tickLblPos val="none"/>
        <c:crossAx val="133676032"/>
        <c:crosses val="autoZero"/>
        <c:auto val="1"/>
        <c:lblAlgn val="ctr"/>
        <c:lblOffset val="100"/>
      </c:catAx>
      <c:valAx>
        <c:axId val="133676032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tickLblPos val="none"/>
        <c:crossAx val="133674496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>
        <c:manualLayout>
          <c:layoutTarget val="inner"/>
          <c:xMode val="edge"/>
          <c:yMode val="edge"/>
          <c:x val="0.11084108308479379"/>
          <c:y val="8.2223664647452404E-4"/>
          <c:w val="0.77831783383041264"/>
          <c:h val="0.90649513003801263"/>
        </c:manualLayout>
      </c:layout>
      <c:barChart>
        <c:barDir val="bar"/>
        <c:grouping val="clustered"/>
        <c:ser>
          <c:idx val="0"/>
          <c:order val="0"/>
          <c:val>
            <c:numRef>
              <c:f>'Grille U62 Calculée'!$P$19:$P$20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34295936"/>
        <c:axId val="134297472"/>
      </c:barChart>
      <c:catAx>
        <c:axId val="134295936"/>
        <c:scaling>
          <c:orientation val="maxMin"/>
        </c:scaling>
        <c:delete val="1"/>
        <c:axPos val="l"/>
        <c:tickLblPos val="none"/>
        <c:crossAx val="134297472"/>
        <c:crosses val="autoZero"/>
        <c:auto val="1"/>
        <c:lblAlgn val="ctr"/>
        <c:lblOffset val="100"/>
      </c:catAx>
      <c:valAx>
        <c:axId val="134297472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tickLblPos val="none"/>
        <c:crossAx val="134295936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>
        <c:manualLayout>
          <c:layoutTarget val="inner"/>
          <c:xMode val="edge"/>
          <c:yMode val="edge"/>
          <c:x val="0.11084108308479379"/>
          <c:y val="2.5927706612688037E-2"/>
          <c:w val="0.77831783383041264"/>
          <c:h val="0.93823277610565281"/>
        </c:manualLayout>
      </c:layout>
      <c:barChart>
        <c:barDir val="bar"/>
        <c:grouping val="clustered"/>
        <c:ser>
          <c:idx val="0"/>
          <c:order val="0"/>
          <c:val>
            <c:numRef>
              <c:f>'Grille U62 Calculée'!$P$22:$P$31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34324992"/>
        <c:axId val="134326528"/>
      </c:barChart>
      <c:catAx>
        <c:axId val="134324992"/>
        <c:scaling>
          <c:orientation val="maxMin"/>
        </c:scaling>
        <c:delete val="1"/>
        <c:axPos val="l"/>
        <c:tickLblPos val="none"/>
        <c:crossAx val="134326528"/>
        <c:crosses val="autoZero"/>
        <c:auto val="1"/>
        <c:lblAlgn val="ctr"/>
        <c:lblOffset val="100"/>
      </c:catAx>
      <c:valAx>
        <c:axId val="134326528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tickLblPos val="none"/>
        <c:crossAx val="134324992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>
        <c:manualLayout>
          <c:layoutTarget val="inner"/>
          <c:xMode val="edge"/>
          <c:yMode val="edge"/>
          <c:x val="0.11084108308479379"/>
          <c:y val="2.5927706612688037E-2"/>
          <c:w val="0.77831783383041264"/>
          <c:h val="0.89880173261277785"/>
        </c:manualLayout>
      </c:layout>
      <c:barChart>
        <c:barDir val="bar"/>
        <c:grouping val="clustered"/>
        <c:ser>
          <c:idx val="0"/>
          <c:order val="0"/>
          <c:val>
            <c:numRef>
              <c:f>'Grille U62 Calculée'!$P$33:$P$38</c:f>
              <c:numCache>
                <c:formatCode>General</c:formatCode>
                <c:ptCount val="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9454336"/>
        <c:axId val="159455872"/>
      </c:barChart>
      <c:catAx>
        <c:axId val="159454336"/>
        <c:scaling>
          <c:orientation val="maxMin"/>
        </c:scaling>
        <c:delete val="1"/>
        <c:axPos val="l"/>
        <c:tickLblPos val="none"/>
        <c:crossAx val="159455872"/>
        <c:crosses val="autoZero"/>
        <c:auto val="1"/>
        <c:lblAlgn val="ctr"/>
        <c:lblOffset val="100"/>
      </c:catAx>
      <c:valAx>
        <c:axId val="159455872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tickLblPos val="none"/>
        <c:crossAx val="159454336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13606</xdr:colOff>
      <xdr:row>3</xdr:row>
      <xdr:rowOff>13606</xdr:rowOff>
    </xdr:from>
    <xdr:to>
      <xdr:col>10</xdr:col>
      <xdr:colOff>0</xdr:colOff>
      <xdr:row>5</xdr:row>
      <xdr:rowOff>28846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</xdr:row>
      <xdr:rowOff>35719</xdr:rowOff>
    </xdr:from>
    <xdr:to>
      <xdr:col>9</xdr:col>
      <xdr:colOff>1260363</xdr:colOff>
      <xdr:row>12</xdr:row>
      <xdr:rowOff>119062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13</xdr:row>
      <xdr:rowOff>47624</xdr:rowOff>
    </xdr:from>
    <xdr:to>
      <xdr:col>9</xdr:col>
      <xdr:colOff>1260363</xdr:colOff>
      <xdr:row>16</xdr:row>
      <xdr:rowOff>326572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246063</xdr:colOff>
      <xdr:row>38</xdr:row>
      <xdr:rowOff>115093</xdr:rowOff>
    </xdr:from>
    <xdr:to>
      <xdr:col>7</xdr:col>
      <xdr:colOff>222250</xdr:colOff>
      <xdr:row>38</xdr:row>
      <xdr:rowOff>353218</xdr:rowOff>
    </xdr:to>
    <xdr:sp macro="" textlink="">
      <xdr:nvSpPr>
        <xdr:cNvPr id="5" name="Flèche à angle droit 4"/>
        <xdr:cNvSpPr/>
      </xdr:nvSpPr>
      <xdr:spPr>
        <a:xfrm>
          <a:off x="11218863" y="13145293"/>
          <a:ext cx="252412" cy="238125"/>
        </a:xfrm>
        <a:prstGeom prst="bent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108857</xdr:colOff>
      <xdr:row>0</xdr:row>
      <xdr:rowOff>81643</xdr:rowOff>
    </xdr:from>
    <xdr:to>
      <xdr:col>1</xdr:col>
      <xdr:colOff>5048250</xdr:colOff>
      <xdr:row>0</xdr:row>
      <xdr:rowOff>1292679</xdr:rowOff>
    </xdr:to>
    <xdr:sp macro="" textlink="">
      <xdr:nvSpPr>
        <xdr:cNvPr id="6" name="ZoneTexte 5"/>
        <xdr:cNvSpPr txBox="1"/>
      </xdr:nvSpPr>
      <xdr:spPr>
        <a:xfrm>
          <a:off x="4204607" y="81643"/>
          <a:ext cx="4939393" cy="121103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u="sng">
              <a:solidFill>
                <a:srgbClr val="0070C0"/>
              </a:solidFill>
            </a:rPr>
            <a:t>NOM DU CANDIDAT</a:t>
          </a:r>
          <a:r>
            <a:rPr lang="fr-FR" sz="1600" b="1">
              <a:solidFill>
                <a:srgbClr val="0070C0"/>
              </a:solidFill>
            </a:rPr>
            <a:t>: </a:t>
          </a:r>
        </a:p>
        <a:p>
          <a:endParaRPr lang="fr-FR" sz="1600" b="1">
            <a:solidFill>
              <a:srgbClr val="0070C0"/>
            </a:solidFill>
          </a:endParaRPr>
        </a:p>
        <a:p>
          <a:r>
            <a:rPr lang="fr-FR" sz="1600" b="1" u="sng">
              <a:solidFill>
                <a:srgbClr val="0070C0"/>
              </a:solidFill>
            </a:rPr>
            <a:t>Prénom du candidat:</a:t>
          </a:r>
          <a:r>
            <a:rPr lang="fr-FR" sz="1600" b="1">
              <a:solidFill>
                <a:srgbClr val="0070C0"/>
              </a:solidFill>
            </a:rPr>
            <a:t> </a:t>
          </a:r>
        </a:p>
      </xdr:txBody>
    </xdr:sp>
    <xdr:clientData/>
  </xdr:twoCellAnchor>
  <xdr:twoCellAnchor>
    <xdr:from>
      <xdr:col>7</xdr:col>
      <xdr:colOff>81643</xdr:colOff>
      <xdr:row>0</xdr:row>
      <xdr:rowOff>81643</xdr:rowOff>
    </xdr:from>
    <xdr:to>
      <xdr:col>12</xdr:col>
      <xdr:colOff>176893</xdr:colOff>
      <xdr:row>0</xdr:row>
      <xdr:rowOff>1023938</xdr:rowOff>
    </xdr:to>
    <xdr:sp macro="" textlink="">
      <xdr:nvSpPr>
        <xdr:cNvPr id="7" name="ZoneTexte 6"/>
        <xdr:cNvSpPr txBox="1"/>
      </xdr:nvSpPr>
      <xdr:spPr>
        <a:xfrm>
          <a:off x="11321143" y="81643"/>
          <a:ext cx="2917031" cy="94229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60% minumum, en poids, des critères sont obligatoires à évaluer.</a:t>
          </a:r>
        </a:p>
        <a:p>
          <a:r>
            <a:rPr lang="fr-FR" sz="1200" b="1">
              <a:solidFill>
                <a:srgbClr val="FF0000"/>
              </a:solidFill>
            </a:rPr>
            <a:t>Le</a:t>
          </a:r>
          <a:r>
            <a:rPr lang="fr-FR" sz="1200" b="1" baseline="0">
              <a:solidFill>
                <a:srgbClr val="FF0000"/>
              </a:solidFill>
            </a:rPr>
            <a:t> tuteur pédagogique identifie ces critères.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1260363</xdr:colOff>
      <xdr:row>20</xdr:row>
      <xdr:rowOff>81642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20</xdr:row>
      <xdr:rowOff>330652</xdr:rowOff>
    </xdr:from>
    <xdr:to>
      <xdr:col>9</xdr:col>
      <xdr:colOff>1260363</xdr:colOff>
      <xdr:row>31</xdr:row>
      <xdr:rowOff>136071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9</xdr:col>
      <xdr:colOff>1260363</xdr:colOff>
      <xdr:row>38</xdr:row>
      <xdr:rowOff>95250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142872</xdr:colOff>
      <xdr:row>38</xdr:row>
      <xdr:rowOff>95250</xdr:rowOff>
    </xdr:from>
    <xdr:to>
      <xdr:col>9</xdr:col>
      <xdr:colOff>881061</xdr:colOff>
      <xdr:row>38</xdr:row>
      <xdr:rowOff>285750</xdr:rowOff>
    </xdr:to>
    <xdr:sp macro="" textlink="">
      <xdr:nvSpPr>
        <xdr:cNvPr id="11" name="Flèche droite 10"/>
        <xdr:cNvSpPr/>
      </xdr:nvSpPr>
      <xdr:spPr>
        <a:xfrm rot="10800000">
          <a:off x="10201272" y="9305925"/>
          <a:ext cx="738189" cy="190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70" zoomScaleNormal="70" workbookViewId="0">
      <selection activeCell="C20" sqref="C20"/>
    </sheetView>
  </sheetViews>
  <sheetFormatPr baseColWidth="10" defaultRowHeight="15"/>
  <cols>
    <col min="1" max="1" width="61.42578125" style="34" customWidth="1"/>
    <col min="2" max="2" width="77.28515625" style="56" customWidth="1"/>
    <col min="3" max="3" width="13.42578125" customWidth="1"/>
    <col min="4" max="7" width="4.140625" customWidth="1"/>
    <col min="8" max="8" width="4.140625" style="47" customWidth="1"/>
    <col min="9" max="9" width="7.140625" style="5" customWidth="1"/>
    <col min="10" max="10" width="19.140625" customWidth="1"/>
    <col min="11" max="11" width="9.85546875" customWidth="1"/>
    <col min="12" max="12" width="3" style="6" customWidth="1"/>
    <col min="13" max="13" width="3.140625" style="6" customWidth="1"/>
    <col min="14" max="14" width="9.5703125" customWidth="1"/>
    <col min="15" max="15" width="1.7109375" customWidth="1"/>
    <col min="16" max="16" width="4.140625" style="6" customWidth="1"/>
  </cols>
  <sheetData>
    <row r="1" spans="1:16" ht="108.75" customHeight="1" thickBot="1">
      <c r="A1" s="1" t="s">
        <v>0</v>
      </c>
      <c r="B1" s="2"/>
      <c r="C1" s="78" t="s">
        <v>1</v>
      </c>
      <c r="D1" s="79"/>
      <c r="E1" s="79"/>
      <c r="F1" s="79"/>
      <c r="G1" s="80"/>
      <c r="H1" s="3"/>
      <c r="I1" s="4"/>
      <c r="J1" s="5"/>
      <c r="K1" s="5"/>
      <c r="N1" s="81" t="s">
        <v>2</v>
      </c>
      <c r="O1" s="5"/>
    </row>
    <row r="2" spans="1:16" s="12" customFormat="1" ht="32.25" customHeight="1" thickBot="1">
      <c r="A2" s="7" t="s">
        <v>3</v>
      </c>
      <c r="B2" s="8" t="s">
        <v>4</v>
      </c>
      <c r="C2" s="9" t="s">
        <v>5</v>
      </c>
      <c r="D2" s="9">
        <v>0</v>
      </c>
      <c r="E2" s="9">
        <v>1</v>
      </c>
      <c r="F2" s="9">
        <v>2</v>
      </c>
      <c r="G2" s="10">
        <v>3</v>
      </c>
      <c r="H2" s="11"/>
      <c r="K2" s="13" t="s">
        <v>6</v>
      </c>
      <c r="L2" s="14"/>
      <c r="M2" s="14"/>
      <c r="N2" s="81"/>
      <c r="P2" s="14"/>
    </row>
    <row r="3" spans="1:16" s="12" customFormat="1" ht="20.25" customHeight="1">
      <c r="A3" s="82" t="s">
        <v>7</v>
      </c>
      <c r="B3" s="83"/>
      <c r="C3" s="83"/>
      <c r="D3" s="83"/>
      <c r="E3" s="83"/>
      <c r="F3" s="83"/>
      <c r="G3" s="84"/>
      <c r="H3" s="15"/>
      <c r="I3" s="16">
        <v>0.1</v>
      </c>
      <c r="K3" s="17">
        <f>SUM(K4:K4)</f>
        <v>0</v>
      </c>
      <c r="L3" s="6"/>
      <c r="M3" s="14"/>
      <c r="N3" s="58">
        <f>IF(M4=0,I3,0)</f>
        <v>0</v>
      </c>
      <c r="P3" s="14"/>
    </row>
    <row r="4" spans="1:16" ht="29.25" customHeight="1">
      <c r="A4" s="60" t="s">
        <v>8</v>
      </c>
      <c r="B4" s="115" t="s">
        <v>9</v>
      </c>
      <c r="C4" s="62"/>
      <c r="D4" s="63"/>
      <c r="E4" s="63"/>
      <c r="F4" s="63"/>
      <c r="G4" s="74"/>
      <c r="H4" s="18" t="str">
        <f>(IF(L4="","◄",""))</f>
        <v>◄</v>
      </c>
      <c r="I4" s="19">
        <v>1</v>
      </c>
      <c r="J4" s="64"/>
      <c r="K4" s="20">
        <f>(IF(E4&lt;&gt;"",1/3,0)+IF(F4&lt;&gt;"",2/3,0)+IF(G4&lt;&gt;"",1,0))*N4*I$3*20</f>
        <v>0</v>
      </c>
      <c r="L4" s="26" t="str">
        <f>IF(C4="",IF(COUNTBLANK(D4:G4)=3,1,""),1)</f>
        <v/>
      </c>
      <c r="M4" s="26">
        <f>IF(C4="",I4,0)</f>
        <v>1</v>
      </c>
      <c r="N4" s="27">
        <f>M4</f>
        <v>1</v>
      </c>
      <c r="O4" s="5"/>
      <c r="P4" s="6">
        <f>IF(C4="",IF(D4&lt;&gt;"",0.02,(K4/(N4*I$3*20))),"")</f>
        <v>0</v>
      </c>
    </row>
    <row r="5" spans="1:16" ht="20.25" customHeight="1">
      <c r="A5" s="67" t="s">
        <v>66</v>
      </c>
      <c r="B5" s="68"/>
      <c r="C5" s="68"/>
      <c r="D5" s="68"/>
      <c r="E5" s="68"/>
      <c r="F5" s="68"/>
      <c r="G5" s="69"/>
      <c r="H5" s="15"/>
      <c r="I5" s="21">
        <v>0.1</v>
      </c>
      <c r="J5" s="5"/>
      <c r="K5" s="17">
        <f>SUM(K6:K12)</f>
        <v>0</v>
      </c>
      <c r="N5" s="58">
        <f>IF(SUM(M6:M12)=0,I5,0)</f>
        <v>0</v>
      </c>
      <c r="O5" s="5"/>
    </row>
    <row r="6" spans="1:16" ht="18.75" customHeight="1">
      <c r="A6" s="85" t="s">
        <v>10</v>
      </c>
      <c r="B6" s="115" t="s">
        <v>11</v>
      </c>
      <c r="C6" s="62"/>
      <c r="D6" s="62"/>
      <c r="E6" s="62"/>
      <c r="F6" s="62"/>
      <c r="G6" s="62"/>
      <c r="H6" s="18" t="str">
        <f t="shared" ref="H6:H17" si="0">(IF(L6="","◄",""))</f>
        <v>◄</v>
      </c>
      <c r="I6" s="65">
        <v>0.15</v>
      </c>
      <c r="J6" s="64"/>
      <c r="K6" s="20">
        <f>IF(C6="",(IF(E6&lt;&gt;"",1/3,0)+IF(F6&lt;&gt;"",2/3,0)+IF(G6&lt;&gt;"",1,0))*N6*I$5*20,"")</f>
        <v>0</v>
      </c>
      <c r="L6" s="26" t="str">
        <f>IF(C6="",IF(COUNTBLANK(D6:G6)=3,1,""),1)</f>
        <v/>
      </c>
      <c r="M6" s="26">
        <f>IF(C6="",I6,0)</f>
        <v>0.15</v>
      </c>
      <c r="N6" s="27">
        <f>IF(M6=0,0,I6/SUM(M$6:M$12))</f>
        <v>0.15</v>
      </c>
      <c r="O6" s="5"/>
      <c r="P6" s="6">
        <f>IF(C6="",IF(D6&lt;&gt;"",0.02,(K6/(N6*I$5*20))),"")</f>
        <v>0</v>
      </c>
    </row>
    <row r="7" spans="1:16" ht="18.75" customHeight="1">
      <c r="A7" s="85"/>
      <c r="B7" s="115" t="s">
        <v>12</v>
      </c>
      <c r="C7" s="62"/>
      <c r="D7" s="62"/>
      <c r="E7" s="62"/>
      <c r="F7" s="62"/>
      <c r="G7" s="62"/>
      <c r="H7" s="18" t="str">
        <f t="shared" si="0"/>
        <v>◄</v>
      </c>
      <c r="I7" s="65">
        <v>0.15</v>
      </c>
      <c r="J7" s="64"/>
      <c r="K7" s="20">
        <f t="shared" ref="K7:K12" si="1">IF(C7="",(IF(E7&lt;&gt;"",1/3,0)+IF(F7&lt;&gt;"",2/3,0)+IF(G7&lt;&gt;"",1,0))*N7*I$5*20,"")</f>
        <v>0</v>
      </c>
      <c r="L7" s="26" t="str">
        <f t="shared" ref="L7:L17" si="2">IF(C7="",IF(COUNTBLANK(D7:G7)=3,1,""),1)</f>
        <v/>
      </c>
      <c r="M7" s="26">
        <f t="shared" ref="M7:M17" si="3">IF(C7="",I7,0)</f>
        <v>0.15</v>
      </c>
      <c r="N7" s="27">
        <f t="shared" ref="N7:N12" si="4">IF(M7=0,0,I7/SUM(M$6:M$12))</f>
        <v>0.15</v>
      </c>
      <c r="O7" s="5"/>
      <c r="P7" s="6">
        <f t="shared" ref="P7:P12" si="5">IF(C7="",IF(D7&lt;&gt;"",0.02,(K7/(N7*I$5*20))),"")</f>
        <v>0</v>
      </c>
    </row>
    <row r="8" spans="1:16" ht="18.75" customHeight="1">
      <c r="A8" s="85"/>
      <c r="B8" s="115" t="s">
        <v>13</v>
      </c>
      <c r="C8" s="62"/>
      <c r="D8" s="62"/>
      <c r="E8" s="62"/>
      <c r="F8" s="62"/>
      <c r="G8" s="62"/>
      <c r="H8" s="18" t="str">
        <f t="shared" si="0"/>
        <v>◄</v>
      </c>
      <c r="I8" s="65">
        <v>0.15</v>
      </c>
      <c r="J8" s="64"/>
      <c r="K8" s="20">
        <f t="shared" si="1"/>
        <v>0</v>
      </c>
      <c r="L8" s="26" t="str">
        <f t="shared" si="2"/>
        <v/>
      </c>
      <c r="M8" s="26">
        <f t="shared" si="3"/>
        <v>0.15</v>
      </c>
      <c r="N8" s="27">
        <f t="shared" si="4"/>
        <v>0.15</v>
      </c>
      <c r="O8" s="5"/>
      <c r="P8" s="6">
        <f t="shared" si="5"/>
        <v>0</v>
      </c>
    </row>
    <row r="9" spans="1:16" ht="18.75" customHeight="1">
      <c r="A9" s="85"/>
      <c r="B9" s="115" t="s">
        <v>14</v>
      </c>
      <c r="C9" s="62"/>
      <c r="D9" s="62"/>
      <c r="E9" s="62"/>
      <c r="F9" s="62"/>
      <c r="G9" s="62"/>
      <c r="H9" s="18" t="str">
        <f t="shared" si="0"/>
        <v>◄</v>
      </c>
      <c r="I9" s="65">
        <v>0.15</v>
      </c>
      <c r="J9" s="64"/>
      <c r="K9" s="20">
        <f t="shared" si="1"/>
        <v>0</v>
      </c>
      <c r="L9" s="26" t="str">
        <f t="shared" si="2"/>
        <v/>
      </c>
      <c r="M9" s="26">
        <f t="shared" si="3"/>
        <v>0.15</v>
      </c>
      <c r="N9" s="27">
        <f t="shared" si="4"/>
        <v>0.15</v>
      </c>
      <c r="O9" s="5"/>
      <c r="P9" s="6">
        <f t="shared" si="5"/>
        <v>0</v>
      </c>
    </row>
    <row r="10" spans="1:16" ht="21.75" customHeight="1">
      <c r="A10" s="66" t="s">
        <v>15</v>
      </c>
      <c r="B10" s="115" t="s">
        <v>16</v>
      </c>
      <c r="C10" s="62"/>
      <c r="D10" s="62"/>
      <c r="E10" s="62"/>
      <c r="F10" s="62"/>
      <c r="G10" s="62"/>
      <c r="H10" s="18" t="str">
        <f t="shared" si="0"/>
        <v>◄</v>
      </c>
      <c r="I10" s="65">
        <v>0.15</v>
      </c>
      <c r="J10" s="64"/>
      <c r="K10" s="20">
        <f t="shared" si="1"/>
        <v>0</v>
      </c>
      <c r="L10" s="26" t="str">
        <f t="shared" si="2"/>
        <v/>
      </c>
      <c r="M10" s="26">
        <f t="shared" si="3"/>
        <v>0.15</v>
      </c>
      <c r="N10" s="27">
        <f t="shared" si="4"/>
        <v>0.15</v>
      </c>
      <c r="O10" s="5"/>
      <c r="P10" s="6">
        <f t="shared" si="5"/>
        <v>0</v>
      </c>
    </row>
    <row r="11" spans="1:16" ht="21.75" customHeight="1">
      <c r="A11" s="66" t="s">
        <v>17</v>
      </c>
      <c r="B11" s="115" t="s">
        <v>18</v>
      </c>
      <c r="C11" s="62"/>
      <c r="D11" s="62"/>
      <c r="E11" s="62"/>
      <c r="F11" s="62"/>
      <c r="G11" s="62"/>
      <c r="H11" s="18" t="str">
        <f t="shared" si="0"/>
        <v>◄</v>
      </c>
      <c r="I11" s="65">
        <v>0.1</v>
      </c>
      <c r="J11" s="64"/>
      <c r="K11" s="20">
        <f t="shared" si="1"/>
        <v>0</v>
      </c>
      <c r="L11" s="26" t="str">
        <f t="shared" si="2"/>
        <v/>
      </c>
      <c r="M11" s="26">
        <f t="shared" si="3"/>
        <v>0.1</v>
      </c>
      <c r="N11" s="27">
        <f t="shared" si="4"/>
        <v>0.1</v>
      </c>
      <c r="O11" s="5"/>
      <c r="P11" s="6">
        <f t="shared" si="5"/>
        <v>0</v>
      </c>
    </row>
    <row r="12" spans="1:16" ht="21" customHeight="1">
      <c r="A12" s="66" t="s">
        <v>19</v>
      </c>
      <c r="B12" s="115" t="s">
        <v>20</v>
      </c>
      <c r="C12" s="62"/>
      <c r="D12" s="62"/>
      <c r="E12" s="62"/>
      <c r="F12" s="62"/>
      <c r="G12" s="62"/>
      <c r="H12" s="18" t="str">
        <f t="shared" si="0"/>
        <v>◄</v>
      </c>
      <c r="I12" s="65">
        <v>0.15</v>
      </c>
      <c r="J12" s="64"/>
      <c r="K12" s="20">
        <f t="shared" si="1"/>
        <v>0</v>
      </c>
      <c r="L12" s="26" t="str">
        <f t="shared" si="2"/>
        <v/>
      </c>
      <c r="M12" s="26">
        <f t="shared" si="3"/>
        <v>0.15</v>
      </c>
      <c r="N12" s="27">
        <f t="shared" si="4"/>
        <v>0.15</v>
      </c>
      <c r="O12" s="5"/>
      <c r="P12" s="6">
        <f t="shared" si="5"/>
        <v>0</v>
      </c>
    </row>
    <row r="13" spans="1:16" ht="19.5" customHeight="1">
      <c r="A13" s="75" t="s">
        <v>21</v>
      </c>
      <c r="B13" s="76"/>
      <c r="C13" s="76"/>
      <c r="D13" s="76"/>
      <c r="E13" s="76"/>
      <c r="F13" s="76"/>
      <c r="G13" s="77"/>
      <c r="H13" s="15"/>
      <c r="I13" s="21">
        <v>0.3</v>
      </c>
      <c r="J13" s="5"/>
      <c r="K13" s="17">
        <f>SUM(K14:K17)</f>
        <v>0</v>
      </c>
      <c r="N13" s="58">
        <f>IF(SUM(M14:M17)=0,I13,0)</f>
        <v>0</v>
      </c>
      <c r="O13" s="5"/>
    </row>
    <row r="14" spans="1:16" ht="26.25" customHeight="1">
      <c r="A14" s="90" t="s">
        <v>22</v>
      </c>
      <c r="B14" s="116" t="s">
        <v>23</v>
      </c>
      <c r="C14" s="72"/>
      <c r="D14" s="22"/>
      <c r="E14" s="22"/>
      <c r="F14" s="22"/>
      <c r="G14" s="22"/>
      <c r="H14" s="18" t="str">
        <f t="shared" si="0"/>
        <v>◄</v>
      </c>
      <c r="I14" s="23">
        <v>0.2</v>
      </c>
      <c r="J14" s="5"/>
      <c r="K14" s="20">
        <f>(IF(E14&lt;&gt;"",1/3,0)+IF(F14&lt;&gt;"",2/3,0)+IF(G14&lt;&gt;"",1,0))*N14*I$13*20</f>
        <v>0</v>
      </c>
      <c r="L14" s="26" t="str">
        <f t="shared" si="2"/>
        <v/>
      </c>
      <c r="M14" s="26">
        <f t="shared" si="3"/>
        <v>0.2</v>
      </c>
      <c r="N14" s="27">
        <f>IF(M14=0,0,I14/SUM(M$14:M$17))</f>
        <v>0.2</v>
      </c>
      <c r="O14" s="5"/>
      <c r="P14" s="6">
        <f>IF(C14="",IF(D14&lt;&gt;"",0.02,(K14/(N14*I$13*20))),"")</f>
        <v>0</v>
      </c>
    </row>
    <row r="15" spans="1:16" ht="26.25" customHeight="1">
      <c r="A15" s="90"/>
      <c r="B15" s="116" t="s">
        <v>24</v>
      </c>
      <c r="C15" s="72"/>
      <c r="D15" s="22"/>
      <c r="E15" s="22"/>
      <c r="F15" s="22"/>
      <c r="G15" s="22"/>
      <c r="H15" s="18" t="str">
        <f t="shared" si="0"/>
        <v>◄</v>
      </c>
      <c r="I15" s="23">
        <v>0.2</v>
      </c>
      <c r="J15" s="5"/>
      <c r="K15" s="20">
        <f t="shared" ref="K15:K17" si="6">(IF(E15&lt;&gt;"",1/3,0)+IF(F15&lt;&gt;"",2/3,0)+IF(G15&lt;&gt;"",1,0))*N15*I$13*20</f>
        <v>0</v>
      </c>
      <c r="L15" s="26" t="str">
        <f t="shared" si="2"/>
        <v/>
      </c>
      <c r="M15" s="26">
        <f t="shared" si="3"/>
        <v>0.2</v>
      </c>
      <c r="N15" s="27">
        <f t="shared" ref="N15:N17" si="7">IF(M15=0,0,I15/SUM(M$14:M$17))</f>
        <v>0.2</v>
      </c>
      <c r="O15" s="5"/>
      <c r="P15" s="6">
        <f t="shared" ref="P15:P17" si="8">IF(C15="",IF(D15&lt;&gt;"",0.02,(K15/(N15*I$13*20))),"")</f>
        <v>0</v>
      </c>
    </row>
    <row r="16" spans="1:16" ht="26.25" customHeight="1">
      <c r="A16" s="90"/>
      <c r="B16" s="116" t="s">
        <v>25</v>
      </c>
      <c r="C16" s="72"/>
      <c r="D16" s="22"/>
      <c r="E16" s="22"/>
      <c r="F16" s="22"/>
      <c r="G16" s="22"/>
      <c r="H16" s="18" t="str">
        <f t="shared" si="0"/>
        <v>◄</v>
      </c>
      <c r="I16" s="23">
        <v>0.2</v>
      </c>
      <c r="J16" s="5"/>
      <c r="K16" s="20">
        <f t="shared" si="6"/>
        <v>0</v>
      </c>
      <c r="L16" s="26" t="str">
        <f t="shared" si="2"/>
        <v/>
      </c>
      <c r="M16" s="26">
        <f t="shared" si="3"/>
        <v>0.2</v>
      </c>
      <c r="N16" s="27">
        <f t="shared" si="7"/>
        <v>0.2</v>
      </c>
      <c r="O16" s="5"/>
      <c r="P16" s="6">
        <f t="shared" si="8"/>
        <v>0</v>
      </c>
    </row>
    <row r="17" spans="1:16" ht="26.25" customHeight="1">
      <c r="A17" s="90"/>
      <c r="B17" s="116" t="s">
        <v>26</v>
      </c>
      <c r="C17" s="72"/>
      <c r="D17" s="22"/>
      <c r="E17" s="22"/>
      <c r="F17" s="22"/>
      <c r="G17" s="22"/>
      <c r="H17" s="18" t="str">
        <f t="shared" si="0"/>
        <v>◄</v>
      </c>
      <c r="I17" s="23">
        <v>0.4</v>
      </c>
      <c r="J17" s="5"/>
      <c r="K17" s="20">
        <f t="shared" si="6"/>
        <v>0</v>
      </c>
      <c r="L17" s="26" t="str">
        <f t="shared" si="2"/>
        <v/>
      </c>
      <c r="M17" s="26">
        <f t="shared" si="3"/>
        <v>0.4</v>
      </c>
      <c r="N17" s="27">
        <f t="shared" si="7"/>
        <v>0.4</v>
      </c>
      <c r="O17" s="5"/>
      <c r="P17" s="6">
        <f t="shared" si="8"/>
        <v>0</v>
      </c>
    </row>
    <row r="18" spans="1:16" ht="26.25" customHeight="1">
      <c r="A18" s="75" t="s">
        <v>27</v>
      </c>
      <c r="B18" s="76"/>
      <c r="C18" s="76"/>
      <c r="D18" s="76"/>
      <c r="E18" s="76"/>
      <c r="F18" s="76"/>
      <c r="G18" s="76"/>
      <c r="H18" s="24"/>
      <c r="I18" s="21">
        <v>0.1</v>
      </c>
      <c r="J18" s="5"/>
      <c r="K18" s="17">
        <f>SUM(K19:K20)</f>
        <v>0</v>
      </c>
      <c r="N18" s="58">
        <f>IF(SUM(M19:M20)=0,I18,0)</f>
        <v>0</v>
      </c>
      <c r="O18" s="5"/>
    </row>
    <row r="19" spans="1:16" ht="26.25" customHeight="1">
      <c r="A19" s="66" t="s">
        <v>28</v>
      </c>
      <c r="B19" s="115" t="s">
        <v>29</v>
      </c>
      <c r="C19" s="62"/>
      <c r="D19" s="62"/>
      <c r="E19" s="62"/>
      <c r="F19" s="62"/>
      <c r="G19" s="62"/>
      <c r="H19" s="18" t="str">
        <f t="shared" ref="H19:H38" si="9">(IF(L19="","◄",""))</f>
        <v>◄</v>
      </c>
      <c r="I19" s="65">
        <v>0.5</v>
      </c>
      <c r="J19" s="64"/>
      <c r="K19" s="20">
        <f>IF(C19="",(IF(E19&lt;&gt;"",1/3,0)+IF(F19&lt;&gt;"",2/3,0)+IF(G19&lt;&gt;"",1,0))*N19*I$18*20,"")</f>
        <v>0</v>
      </c>
      <c r="L19" s="26" t="str">
        <f>IF(C19="",IF(COUNTBLANK(D19:G19)=3,1,""),1)</f>
        <v/>
      </c>
      <c r="M19" s="26">
        <f>IF(C19="",I19,0)</f>
        <v>0.5</v>
      </c>
      <c r="N19" s="27">
        <f>IF(M19=0,0,I19/SUM(M$19:M$20))</f>
        <v>0.5</v>
      </c>
      <c r="O19" s="5"/>
      <c r="P19" s="6">
        <f>IF(C19="",IF(D19&lt;&gt;"",0.02,(K19/(N19*I$18*20))),"")</f>
        <v>0</v>
      </c>
    </row>
    <row r="20" spans="1:16" ht="26.25" customHeight="1">
      <c r="A20" s="25" t="s">
        <v>30</v>
      </c>
      <c r="B20" s="116" t="s">
        <v>31</v>
      </c>
      <c r="C20" s="73"/>
      <c r="D20" s="22"/>
      <c r="E20" s="22"/>
      <c r="F20" s="22"/>
      <c r="G20" s="22"/>
      <c r="H20" s="18" t="str">
        <f t="shared" si="9"/>
        <v>◄</v>
      </c>
      <c r="I20" s="23">
        <v>0.5</v>
      </c>
      <c r="J20" s="5"/>
      <c r="K20" s="20">
        <f>(IF(E20&lt;&gt;"",1/3,0)+IF(F20&lt;&gt;"",2/3,0)+IF(G20&lt;&gt;"",1,0))*N20*I$18*20</f>
        <v>0</v>
      </c>
      <c r="L20" s="26" t="str">
        <f>IF(C20="",IF(COUNTBLANK(D20:G20)=3,1,""),1)</f>
        <v/>
      </c>
      <c r="M20" s="26">
        <f>IF(C20="",I20,0)</f>
        <v>0.5</v>
      </c>
      <c r="N20" s="27">
        <f>IF(M20=0,0,I20/SUM(M$19:M$20))</f>
        <v>0.5</v>
      </c>
      <c r="O20" s="5"/>
      <c r="P20" s="6">
        <f>IF(C20="",IF(D20&lt;&gt;"",0.02,(K20/(N20*I$18*20))),"")</f>
        <v>0</v>
      </c>
    </row>
    <row r="21" spans="1:16" ht="26.25" customHeight="1">
      <c r="A21" s="75" t="s">
        <v>64</v>
      </c>
      <c r="B21" s="76"/>
      <c r="C21" s="76"/>
      <c r="D21" s="76"/>
      <c r="E21" s="76"/>
      <c r="F21" s="76"/>
      <c r="G21" s="77"/>
      <c r="H21" s="18"/>
      <c r="I21" s="21">
        <v>0.3</v>
      </c>
      <c r="J21" s="5"/>
      <c r="K21" s="17">
        <f>SUM(K22:K31)</f>
        <v>0</v>
      </c>
      <c r="N21" s="58">
        <f>IF(SUM(M22:M31)=0,I21,0)</f>
        <v>0</v>
      </c>
      <c r="O21" s="5"/>
    </row>
    <row r="22" spans="1:16" ht="26.25" customHeight="1">
      <c r="A22" s="90" t="s">
        <v>32</v>
      </c>
      <c r="B22" s="116" t="s">
        <v>33</v>
      </c>
      <c r="C22" s="72"/>
      <c r="D22" s="22"/>
      <c r="E22" s="22"/>
      <c r="F22" s="22"/>
      <c r="G22" s="22"/>
      <c r="H22" s="18" t="str">
        <f t="shared" si="9"/>
        <v>◄</v>
      </c>
      <c r="I22" s="23">
        <v>0.15</v>
      </c>
      <c r="J22" s="5"/>
      <c r="K22" s="20">
        <f>(IF(E22&lt;&gt;"",1/3,0)+IF(F22&lt;&gt;"",2/3,0)+IF(G22&lt;&gt;"",1,0))*N22*I$21*20</f>
        <v>0</v>
      </c>
      <c r="L22" s="26" t="str">
        <f t="shared" ref="L22:L23" si="10">IF(C22="",IF(COUNTBLANK(D22:G22)=3,1,""),1)</f>
        <v/>
      </c>
      <c r="M22" s="6">
        <f t="shared" ref="M22:M23" si="11">IF(C22="",I22,0)</f>
        <v>0.15</v>
      </c>
      <c r="N22" s="27">
        <f>IF(M22=0,0,I22/SUM(M$22:M$31))</f>
        <v>0.15</v>
      </c>
      <c r="O22" s="5"/>
      <c r="P22" s="6">
        <f t="shared" ref="P22:P31" si="12">IF(C22="",IF(D22&lt;&gt;"",0.02,(K22/(N22*I$21*20))),"")</f>
        <v>0</v>
      </c>
    </row>
    <row r="23" spans="1:16" ht="26.25" customHeight="1">
      <c r="A23" s="90"/>
      <c r="B23" s="116" t="s">
        <v>34</v>
      </c>
      <c r="C23" s="72"/>
      <c r="D23" s="22"/>
      <c r="E23" s="22"/>
      <c r="F23" s="22"/>
      <c r="G23" s="22"/>
      <c r="H23" s="18" t="str">
        <f t="shared" si="9"/>
        <v>◄</v>
      </c>
      <c r="I23" s="23">
        <v>0.1</v>
      </c>
      <c r="J23" s="5"/>
      <c r="K23" s="20">
        <f>(IF(E23&lt;&gt;"",1/3,0)+IF(F23&lt;&gt;"",2/3,0)+IF(G23&lt;&gt;"",1,0))*N23*I$21*20</f>
        <v>0</v>
      </c>
      <c r="L23" s="26" t="str">
        <f t="shared" si="10"/>
        <v/>
      </c>
      <c r="M23" s="6">
        <f t="shared" si="11"/>
        <v>0.1</v>
      </c>
      <c r="N23" s="27">
        <f t="shared" ref="N23:N31" si="13">IF(M23=0,0,I23/SUM(M$22:M$31))</f>
        <v>0.1</v>
      </c>
      <c r="O23" s="5"/>
      <c r="P23" s="6">
        <f t="shared" si="12"/>
        <v>0</v>
      </c>
    </row>
    <row r="24" spans="1:16" ht="26.25" customHeight="1">
      <c r="A24" s="85" t="s">
        <v>35</v>
      </c>
      <c r="B24" s="61" t="s">
        <v>36</v>
      </c>
      <c r="C24" s="62"/>
      <c r="D24" s="62"/>
      <c r="E24" s="62"/>
      <c r="F24" s="62"/>
      <c r="G24" s="62"/>
      <c r="H24" s="18" t="str">
        <f t="shared" si="9"/>
        <v>◄</v>
      </c>
      <c r="I24" s="65">
        <v>0.1</v>
      </c>
      <c r="J24" s="5"/>
      <c r="K24" s="20">
        <f t="shared" ref="K24:K26" si="14">IF(C24="",(IF(E24&lt;&gt;"",1/3,0)+IF(F24&lt;&gt;"",2/3,0)+IF(G24&lt;&gt;"",1,0))*N24*I$21*20,"")</f>
        <v>0</v>
      </c>
      <c r="L24" s="26" t="str">
        <f t="shared" ref="L24:L26" si="15">IF(C24="",IF(COUNTBLANK(D24:G24)=3,1,""),1)</f>
        <v/>
      </c>
      <c r="M24" s="6">
        <f>IF(C24="",I24,0)</f>
        <v>0.1</v>
      </c>
      <c r="N24" s="27">
        <f t="shared" si="13"/>
        <v>0.1</v>
      </c>
      <c r="O24" s="5"/>
      <c r="P24" s="6">
        <f t="shared" si="12"/>
        <v>0</v>
      </c>
    </row>
    <row r="25" spans="1:16" ht="26.25" customHeight="1">
      <c r="A25" s="85"/>
      <c r="B25" s="61" t="s">
        <v>37</v>
      </c>
      <c r="C25" s="62"/>
      <c r="D25" s="62"/>
      <c r="E25" s="62"/>
      <c r="F25" s="62"/>
      <c r="G25" s="62"/>
      <c r="H25" s="18" t="str">
        <f t="shared" si="9"/>
        <v>◄</v>
      </c>
      <c r="I25" s="65">
        <v>0.1</v>
      </c>
      <c r="J25" s="5"/>
      <c r="K25" s="20">
        <f t="shared" si="14"/>
        <v>0</v>
      </c>
      <c r="L25" s="26" t="str">
        <f t="shared" si="15"/>
        <v/>
      </c>
      <c r="M25" s="6">
        <f t="shared" ref="M25:M26" si="16">IF(C25="",I25,0)</f>
        <v>0.1</v>
      </c>
      <c r="N25" s="27">
        <f t="shared" si="13"/>
        <v>0.1</v>
      </c>
      <c r="O25" s="5"/>
      <c r="P25" s="6">
        <f t="shared" si="12"/>
        <v>0</v>
      </c>
    </row>
    <row r="26" spans="1:16" ht="26.25" customHeight="1">
      <c r="A26" s="85"/>
      <c r="B26" s="61" t="s">
        <v>38</v>
      </c>
      <c r="C26" s="62"/>
      <c r="D26" s="62"/>
      <c r="E26" s="62"/>
      <c r="F26" s="62"/>
      <c r="G26" s="62"/>
      <c r="H26" s="18" t="str">
        <f t="shared" si="9"/>
        <v>◄</v>
      </c>
      <c r="I26" s="65">
        <v>0.1</v>
      </c>
      <c r="J26" s="5"/>
      <c r="K26" s="20">
        <f t="shared" si="14"/>
        <v>0</v>
      </c>
      <c r="L26" s="26" t="str">
        <f t="shared" si="15"/>
        <v/>
      </c>
      <c r="M26" s="6">
        <f t="shared" si="16"/>
        <v>0.1</v>
      </c>
      <c r="N26" s="27">
        <f t="shared" si="13"/>
        <v>0.1</v>
      </c>
      <c r="O26" s="5"/>
      <c r="P26" s="6">
        <f t="shared" si="12"/>
        <v>0</v>
      </c>
    </row>
    <row r="27" spans="1:16" ht="26.25" customHeight="1">
      <c r="A27" s="90" t="s">
        <v>39</v>
      </c>
      <c r="B27" s="116" t="s">
        <v>40</v>
      </c>
      <c r="C27" s="72"/>
      <c r="D27" s="22"/>
      <c r="E27" s="22"/>
      <c r="F27" s="22"/>
      <c r="G27" s="22"/>
      <c r="H27" s="18" t="str">
        <f t="shared" si="9"/>
        <v>◄</v>
      </c>
      <c r="I27" s="23">
        <v>0.1</v>
      </c>
      <c r="J27" s="5"/>
      <c r="K27" s="20">
        <f>(IF(E27&lt;&gt;"",1/3,0)+IF(F27&lt;&gt;"",2/3,0)+IF(G27&lt;&gt;"",1,0))*N27*I$21*20</f>
        <v>0</v>
      </c>
      <c r="L27" s="26" t="str">
        <f t="shared" ref="L27:L31" si="17">IF(C27="",IF(COUNTBLANK(D27:G27)=3,1,""),1)</f>
        <v/>
      </c>
      <c r="M27" s="6">
        <f t="shared" ref="M27:M31" si="18">IF(C27="",I27,0)</f>
        <v>0.1</v>
      </c>
      <c r="N27" s="27">
        <f t="shared" si="13"/>
        <v>0.1</v>
      </c>
      <c r="O27" s="5"/>
      <c r="P27" s="6">
        <f t="shared" si="12"/>
        <v>0</v>
      </c>
    </row>
    <row r="28" spans="1:16" ht="26.25" customHeight="1">
      <c r="A28" s="90"/>
      <c r="B28" s="116" t="s">
        <v>41</v>
      </c>
      <c r="C28" s="72"/>
      <c r="D28" s="22"/>
      <c r="E28" s="22"/>
      <c r="F28" s="22"/>
      <c r="G28" s="22"/>
      <c r="H28" s="18" t="str">
        <f t="shared" si="9"/>
        <v>◄</v>
      </c>
      <c r="I28" s="23">
        <v>0.05</v>
      </c>
      <c r="J28" s="5"/>
      <c r="K28" s="20">
        <f t="shared" ref="K28:K31" si="19">(IF(E28&lt;&gt;"",1/3,0)+IF(F28&lt;&gt;"",2/3,0)+IF(G28&lt;&gt;"",1,0))*N28*I$21*20</f>
        <v>0</v>
      </c>
      <c r="L28" s="26" t="str">
        <f t="shared" si="17"/>
        <v/>
      </c>
      <c r="M28" s="6">
        <f t="shared" si="18"/>
        <v>0.05</v>
      </c>
      <c r="N28" s="27">
        <f t="shared" si="13"/>
        <v>0.05</v>
      </c>
      <c r="O28" s="5"/>
      <c r="P28" s="6">
        <f t="shared" si="12"/>
        <v>0</v>
      </c>
    </row>
    <row r="29" spans="1:16" ht="26.25" customHeight="1">
      <c r="A29" s="90"/>
      <c r="B29" s="116" t="s">
        <v>42</v>
      </c>
      <c r="C29" s="72"/>
      <c r="D29" s="22"/>
      <c r="E29" s="22"/>
      <c r="F29" s="22"/>
      <c r="G29" s="22"/>
      <c r="H29" s="18" t="str">
        <f t="shared" si="9"/>
        <v>◄</v>
      </c>
      <c r="I29" s="23">
        <v>0.1</v>
      </c>
      <c r="J29" s="5"/>
      <c r="K29" s="20">
        <f t="shared" si="19"/>
        <v>0</v>
      </c>
      <c r="L29" s="26" t="str">
        <f t="shared" si="17"/>
        <v/>
      </c>
      <c r="M29" s="6">
        <f t="shared" si="18"/>
        <v>0.1</v>
      </c>
      <c r="N29" s="27">
        <f t="shared" si="13"/>
        <v>0.1</v>
      </c>
      <c r="O29" s="5"/>
      <c r="P29" s="6">
        <f t="shared" si="12"/>
        <v>0</v>
      </c>
    </row>
    <row r="30" spans="1:16" ht="26.25" customHeight="1">
      <c r="A30" s="90"/>
      <c r="B30" s="116" t="s">
        <v>43</v>
      </c>
      <c r="C30" s="72"/>
      <c r="D30" s="22"/>
      <c r="E30" s="22"/>
      <c r="F30" s="22"/>
      <c r="G30" s="22"/>
      <c r="H30" s="18" t="str">
        <f t="shared" si="9"/>
        <v>◄</v>
      </c>
      <c r="I30" s="23">
        <v>0.05</v>
      </c>
      <c r="J30" s="5"/>
      <c r="K30" s="20">
        <f t="shared" si="19"/>
        <v>0</v>
      </c>
      <c r="L30" s="26" t="str">
        <f t="shared" si="17"/>
        <v/>
      </c>
      <c r="M30" s="6">
        <f t="shared" si="18"/>
        <v>0.05</v>
      </c>
      <c r="N30" s="27">
        <f t="shared" si="13"/>
        <v>0.05</v>
      </c>
      <c r="O30" s="5"/>
      <c r="P30" s="6">
        <f t="shared" si="12"/>
        <v>0</v>
      </c>
    </row>
    <row r="31" spans="1:16" ht="26.25" customHeight="1">
      <c r="A31" s="90"/>
      <c r="B31" s="116" t="s">
        <v>44</v>
      </c>
      <c r="C31" s="72"/>
      <c r="D31" s="22"/>
      <c r="E31" s="22"/>
      <c r="F31" s="22"/>
      <c r="G31" s="22"/>
      <c r="H31" s="18" t="str">
        <f t="shared" si="9"/>
        <v>◄</v>
      </c>
      <c r="I31" s="23">
        <v>0.15</v>
      </c>
      <c r="J31" s="5"/>
      <c r="K31" s="20">
        <f t="shared" si="19"/>
        <v>0</v>
      </c>
      <c r="L31" s="26" t="str">
        <f t="shared" si="17"/>
        <v/>
      </c>
      <c r="M31" s="6">
        <f t="shared" si="18"/>
        <v>0.15</v>
      </c>
      <c r="N31" s="27">
        <f t="shared" si="13"/>
        <v>0.15</v>
      </c>
      <c r="O31" s="5"/>
      <c r="P31" s="6">
        <f t="shared" si="12"/>
        <v>0</v>
      </c>
    </row>
    <row r="32" spans="1:16" ht="26.25" customHeight="1">
      <c r="A32" s="28" t="s">
        <v>45</v>
      </c>
      <c r="B32" s="29"/>
      <c r="C32" s="29"/>
      <c r="D32" s="29"/>
      <c r="E32" s="29"/>
      <c r="F32" s="29"/>
      <c r="G32" s="30"/>
      <c r="H32" s="18"/>
      <c r="I32" s="21">
        <v>0.1</v>
      </c>
      <c r="J32" s="5"/>
      <c r="K32" s="17">
        <f>SUM(K33:K42)</f>
        <v>0</v>
      </c>
      <c r="N32" s="59">
        <f>IF(M33+SUM(M35:M38)=0,I32,0)</f>
        <v>0</v>
      </c>
      <c r="O32" s="5"/>
      <c r="P32" s="6" t="e">
        <f t="shared" ref="P32" si="20">IF(D32&lt;&gt;"",0.02,(K32/(N32*I$21*20)))</f>
        <v>#DIV/0!</v>
      </c>
    </row>
    <row r="33" spans="1:16" ht="26.25" customHeight="1">
      <c r="A33" s="85" t="s">
        <v>46</v>
      </c>
      <c r="B33" s="61" t="s">
        <v>47</v>
      </c>
      <c r="C33" s="62"/>
      <c r="D33" s="62"/>
      <c r="E33" s="62"/>
      <c r="F33" s="62"/>
      <c r="G33" s="62"/>
      <c r="H33" s="18" t="str">
        <f t="shared" si="9"/>
        <v>◄</v>
      </c>
      <c r="I33" s="65">
        <v>0.2</v>
      </c>
      <c r="J33" s="64"/>
      <c r="K33" s="20">
        <f>IF(C33="",(IF(E33&lt;&gt;"",1/3,0)+IF(F33&lt;&gt;"",2/3,0)+IF(G33&lt;&gt;"",1,0))*N33*I$32*20,"")</f>
        <v>0</v>
      </c>
      <c r="L33" s="26" t="str">
        <f>IF(C33="",IF(COUNTBLANK(D33:G33)=3,1,""),1)</f>
        <v/>
      </c>
      <c r="M33" s="26">
        <f>IF(C33="",I33,0)</f>
        <v>0.2</v>
      </c>
      <c r="N33" s="27">
        <f>IF(M33=0,0,I33/SUM(M$33:M$38))</f>
        <v>0.2</v>
      </c>
      <c r="O33" s="5"/>
      <c r="P33" s="6">
        <f>IF(C33="",IF(D33&lt;&gt;"",0.02,(K33/(N33*I$32*20))),"")</f>
        <v>0</v>
      </c>
    </row>
    <row r="34" spans="1:16" ht="26.25" customHeight="1">
      <c r="A34" s="85"/>
      <c r="B34" s="31" t="s">
        <v>48</v>
      </c>
      <c r="C34" s="32"/>
      <c r="D34" s="32"/>
      <c r="E34" s="32"/>
      <c r="F34" s="32"/>
      <c r="G34" s="32"/>
      <c r="H34" s="18"/>
      <c r="I34" s="33"/>
      <c r="J34" s="5"/>
      <c r="K34" s="33"/>
      <c r="N34" s="33"/>
      <c r="O34" s="5"/>
    </row>
    <row r="35" spans="1:16" ht="26.25" customHeight="1">
      <c r="A35" s="85"/>
      <c r="B35" s="61" t="s">
        <v>49</v>
      </c>
      <c r="C35" s="62"/>
      <c r="D35" s="62"/>
      <c r="E35" s="62"/>
      <c r="F35" s="62"/>
      <c r="G35" s="62"/>
      <c r="H35" s="18" t="str">
        <f t="shared" si="9"/>
        <v>◄</v>
      </c>
      <c r="I35" s="65">
        <v>0.2</v>
      </c>
      <c r="J35" s="64"/>
      <c r="K35" s="20">
        <f t="shared" ref="K35:K38" si="21">IF(C35="",(IF(E35&lt;&gt;"",1/3,0)+IF(F35&lt;&gt;"",2/3,0)+IF(G35&lt;&gt;"",1,0))*N35*I$32*20,"")</f>
        <v>0</v>
      </c>
      <c r="L35" s="26" t="str">
        <f t="shared" ref="L35:L38" si="22">IF(C35="",IF(COUNTBLANK(D35:G35)=3,1,""),1)</f>
        <v/>
      </c>
      <c r="M35" s="26">
        <f t="shared" ref="M35:M38" si="23">IF(C35="",I35,0)</f>
        <v>0.2</v>
      </c>
      <c r="N35" s="27">
        <f t="shared" ref="N35:N38" si="24">IF(M35=0,0,I35/SUM(M$33:M$38))</f>
        <v>0.2</v>
      </c>
      <c r="O35" s="5"/>
      <c r="P35" s="6">
        <f t="shared" ref="P35:P38" si="25">IF(C35="",IF(D35&lt;&gt;"",0.02,(K35/(N35*I$32*20))),"")</f>
        <v>0</v>
      </c>
    </row>
    <row r="36" spans="1:16" ht="26.25" customHeight="1">
      <c r="A36" s="85"/>
      <c r="B36" s="61" t="s">
        <v>50</v>
      </c>
      <c r="C36" s="62"/>
      <c r="D36" s="62"/>
      <c r="E36" s="62"/>
      <c r="F36" s="62"/>
      <c r="G36" s="62"/>
      <c r="H36" s="18" t="str">
        <f t="shared" si="9"/>
        <v>◄</v>
      </c>
      <c r="I36" s="65">
        <v>0.2</v>
      </c>
      <c r="J36" s="64"/>
      <c r="K36" s="20">
        <f t="shared" si="21"/>
        <v>0</v>
      </c>
      <c r="L36" s="26" t="str">
        <f t="shared" si="22"/>
        <v/>
      </c>
      <c r="M36" s="26">
        <f t="shared" si="23"/>
        <v>0.2</v>
      </c>
      <c r="N36" s="27">
        <f t="shared" si="24"/>
        <v>0.2</v>
      </c>
      <c r="O36" s="5"/>
      <c r="P36" s="6">
        <f t="shared" si="25"/>
        <v>0</v>
      </c>
    </row>
    <row r="37" spans="1:16" ht="26.25" customHeight="1">
      <c r="A37" s="85"/>
      <c r="B37" s="61" t="s">
        <v>51</v>
      </c>
      <c r="C37" s="62"/>
      <c r="D37" s="62"/>
      <c r="E37" s="62"/>
      <c r="F37" s="62"/>
      <c r="G37" s="62"/>
      <c r="H37" s="18" t="str">
        <f t="shared" si="9"/>
        <v>◄</v>
      </c>
      <c r="I37" s="65">
        <v>0.2</v>
      </c>
      <c r="J37" s="64"/>
      <c r="K37" s="20">
        <f t="shared" si="21"/>
        <v>0</v>
      </c>
      <c r="L37" s="26" t="str">
        <f t="shared" si="22"/>
        <v/>
      </c>
      <c r="M37" s="26">
        <f t="shared" si="23"/>
        <v>0.2</v>
      </c>
      <c r="N37" s="27">
        <f t="shared" si="24"/>
        <v>0.2</v>
      </c>
      <c r="O37" s="5"/>
      <c r="P37" s="6">
        <f t="shared" si="25"/>
        <v>0</v>
      </c>
    </row>
    <row r="38" spans="1:16" ht="26.25" customHeight="1" thickBot="1">
      <c r="A38" s="66" t="s">
        <v>52</v>
      </c>
      <c r="B38" s="61" t="s">
        <v>53</v>
      </c>
      <c r="C38" s="62"/>
      <c r="D38" s="62"/>
      <c r="E38" s="62"/>
      <c r="F38" s="62"/>
      <c r="G38" s="62"/>
      <c r="H38" s="18" t="str">
        <f t="shared" si="9"/>
        <v>◄</v>
      </c>
      <c r="I38" s="65">
        <v>0.2</v>
      </c>
      <c r="J38" s="64"/>
      <c r="K38" s="20">
        <f t="shared" si="21"/>
        <v>0</v>
      </c>
      <c r="L38" s="26" t="str">
        <f t="shared" si="22"/>
        <v/>
      </c>
      <c r="M38" s="26">
        <f t="shared" si="23"/>
        <v>0.2</v>
      </c>
      <c r="N38" s="27">
        <f t="shared" si="24"/>
        <v>0.2</v>
      </c>
      <c r="O38" s="5"/>
      <c r="P38" s="6">
        <f t="shared" si="25"/>
        <v>0</v>
      </c>
    </row>
    <row r="39" spans="1:16" ht="33" customHeight="1" thickBot="1">
      <c r="B39" s="91" t="s">
        <v>54</v>
      </c>
      <c r="C39" s="91"/>
      <c r="D39" s="91"/>
      <c r="E39" s="91"/>
      <c r="F39" s="91"/>
      <c r="G39" s="91"/>
      <c r="H39" s="35"/>
      <c r="I39" s="71">
        <f>M4*I3+SUM(M6:M12)*I5+SUM(M14:M17)*I13+SUM(M19:M20)*I18+SUM(M22:M31)*I21+SUM(M33,M35:M38)*I32</f>
        <v>0.99999999999999989</v>
      </c>
      <c r="K39" s="70" t="s">
        <v>65</v>
      </c>
      <c r="N39" s="5"/>
      <c r="O39" s="5"/>
    </row>
    <row r="40" spans="1:16" ht="15.75" thickBot="1">
      <c r="A40" s="36"/>
      <c r="B40" s="37"/>
      <c r="C40" s="38" t="s">
        <v>55</v>
      </c>
      <c r="D40" s="39"/>
      <c r="E40" s="86">
        <f>(K32+K21+K18+K13+K5+K3)/(1-N32-N21-N18-N13-N5-N3)</f>
        <v>0</v>
      </c>
      <c r="F40" s="87"/>
      <c r="G40" s="88" t="s">
        <v>56</v>
      </c>
      <c r="H40" s="88"/>
      <c r="I40" s="89"/>
      <c r="J40" s="40"/>
      <c r="K40" s="5"/>
      <c r="N40" s="5"/>
      <c r="O40" s="5"/>
    </row>
    <row r="41" spans="1:16" ht="21.75" thickBot="1">
      <c r="A41" s="36"/>
      <c r="B41" s="37"/>
      <c r="C41" s="41" t="s">
        <v>57</v>
      </c>
      <c r="D41" s="39"/>
      <c r="E41" s="98"/>
      <c r="F41" s="99"/>
      <c r="G41" s="100" t="s">
        <v>58</v>
      </c>
      <c r="H41" s="100"/>
      <c r="I41" s="101"/>
      <c r="J41" s="40"/>
      <c r="K41" s="5"/>
      <c r="N41" s="5"/>
      <c r="O41" s="5"/>
    </row>
    <row r="42" spans="1:16" ht="15.75" thickBot="1">
      <c r="A42" s="102"/>
      <c r="B42" s="102"/>
      <c r="C42" s="102"/>
      <c r="D42" s="102"/>
      <c r="E42" s="102"/>
      <c r="F42" s="102"/>
      <c r="G42" s="102"/>
      <c r="H42" s="102"/>
      <c r="I42" s="102"/>
      <c r="J42" s="40"/>
      <c r="K42" s="5"/>
      <c r="N42" s="5"/>
      <c r="O42" s="5"/>
    </row>
    <row r="43" spans="1:16" ht="21.75" customHeight="1">
      <c r="A43" s="103" t="s">
        <v>59</v>
      </c>
      <c r="B43" s="104"/>
      <c r="C43" s="105"/>
      <c r="D43" s="42"/>
      <c r="E43" s="106" t="s">
        <v>60</v>
      </c>
      <c r="F43" s="107"/>
      <c r="G43" s="107"/>
      <c r="H43" s="107"/>
      <c r="I43" s="108"/>
      <c r="J43" s="40"/>
      <c r="K43" s="5"/>
      <c r="N43" s="5"/>
      <c r="O43" s="5"/>
    </row>
    <row r="44" spans="1:16" ht="40.5" customHeight="1" thickBot="1">
      <c r="A44" s="109"/>
      <c r="B44" s="110"/>
      <c r="C44" s="111"/>
      <c r="D44" s="42"/>
      <c r="E44" s="112"/>
      <c r="F44" s="113"/>
      <c r="G44" s="113"/>
      <c r="H44" s="113"/>
      <c r="I44" s="114"/>
      <c r="J44" s="40"/>
      <c r="K44" s="5"/>
      <c r="N44" s="5"/>
      <c r="O44" s="5"/>
    </row>
    <row r="45" spans="1:16" ht="15.75" thickBot="1">
      <c r="A45" s="43"/>
      <c r="B45" s="42"/>
      <c r="C45" s="42"/>
      <c r="D45" s="44"/>
      <c r="E45" s="44"/>
      <c r="F45" s="44"/>
      <c r="G45" s="44"/>
      <c r="H45" s="44"/>
      <c r="I45" s="44"/>
      <c r="J45" s="40"/>
      <c r="K45" s="5"/>
      <c r="N45" s="5"/>
      <c r="O45" s="5"/>
    </row>
    <row r="46" spans="1:16" ht="22.5" customHeight="1">
      <c r="A46" s="92" t="s">
        <v>61</v>
      </c>
      <c r="B46" s="93"/>
      <c r="C46" s="45" t="s">
        <v>62</v>
      </c>
      <c r="D46" s="46"/>
      <c r="J46" s="40"/>
      <c r="K46" s="5"/>
      <c r="N46" s="5"/>
      <c r="O46" s="5"/>
    </row>
    <row r="47" spans="1:16">
      <c r="A47" s="48"/>
      <c r="B47" s="49"/>
      <c r="C47" s="50"/>
      <c r="D47" s="51"/>
      <c r="J47" s="40"/>
      <c r="K47" s="5"/>
      <c r="N47" s="5"/>
      <c r="O47" s="5"/>
    </row>
    <row r="48" spans="1:16">
      <c r="A48" s="48"/>
      <c r="B48" s="49"/>
      <c r="C48" s="50"/>
      <c r="D48" s="51"/>
      <c r="E48" s="52"/>
      <c r="F48" s="52"/>
      <c r="G48" s="52"/>
      <c r="H48" s="52"/>
      <c r="I48" s="52"/>
      <c r="J48" s="40"/>
      <c r="K48" s="5"/>
      <c r="N48" s="5"/>
      <c r="O48" s="5"/>
    </row>
    <row r="49" spans="1:17">
      <c r="A49" s="53"/>
      <c r="B49" s="54"/>
      <c r="C49" s="50"/>
      <c r="D49" s="51"/>
      <c r="E49" s="52"/>
      <c r="F49" s="52"/>
      <c r="G49" s="52"/>
      <c r="H49" s="52"/>
      <c r="I49" s="52"/>
      <c r="J49" s="40"/>
      <c r="K49" s="5"/>
      <c r="N49" s="5"/>
      <c r="O49" s="5"/>
    </row>
    <row r="50" spans="1:17" s="6" customFormat="1">
      <c r="A50" s="48"/>
      <c r="B50" s="49"/>
      <c r="C50" s="50"/>
      <c r="D50" s="51"/>
      <c r="E50" s="52"/>
      <c r="F50" s="52"/>
      <c r="G50" s="52"/>
      <c r="H50" s="52"/>
      <c r="I50" s="52"/>
      <c r="J50" s="40"/>
      <c r="K50" s="5"/>
      <c r="N50" s="5"/>
      <c r="O50" s="5"/>
      <c r="Q50"/>
    </row>
    <row r="51" spans="1:17" s="6" customFormat="1" ht="15.75" thickBot="1">
      <c r="A51" s="94"/>
      <c r="B51" s="95"/>
      <c r="C51" s="55"/>
      <c r="D51" s="51"/>
      <c r="E51" s="96" t="s">
        <v>63</v>
      </c>
      <c r="F51" s="97"/>
      <c r="G51" s="97"/>
      <c r="H51" s="97"/>
      <c r="I51" s="97"/>
      <c r="J51" s="40"/>
      <c r="K51" s="5"/>
      <c r="N51" s="5"/>
      <c r="O51" s="5"/>
      <c r="Q51"/>
    </row>
    <row r="53" spans="1:17" s="6" customFormat="1">
      <c r="A53" s="34"/>
      <c r="B53" s="56"/>
      <c r="C53" s="5"/>
      <c r="D53" s="5"/>
      <c r="E53" s="5"/>
      <c r="F53" s="5"/>
      <c r="G53" s="5"/>
      <c r="H53" s="57"/>
      <c r="I53" s="5"/>
      <c r="J53" s="5"/>
      <c r="K53" s="5"/>
      <c r="N53" s="5"/>
      <c r="O53" s="5"/>
      <c r="Q53"/>
    </row>
  </sheetData>
  <mergeCells count="25">
    <mergeCell ref="A46:B46"/>
    <mergeCell ref="A51:B51"/>
    <mergeCell ref="E51:I51"/>
    <mergeCell ref="E41:F41"/>
    <mergeCell ref="G41:I41"/>
    <mergeCell ref="A42:I42"/>
    <mergeCell ref="A43:C43"/>
    <mergeCell ref="E43:I43"/>
    <mergeCell ref="A44:C44"/>
    <mergeCell ref="E44:I44"/>
    <mergeCell ref="E40:F40"/>
    <mergeCell ref="G40:I40"/>
    <mergeCell ref="A14:A17"/>
    <mergeCell ref="A18:G18"/>
    <mergeCell ref="A21:G21"/>
    <mergeCell ref="A22:A23"/>
    <mergeCell ref="A24:A26"/>
    <mergeCell ref="A27:A31"/>
    <mergeCell ref="A33:A37"/>
    <mergeCell ref="B39:G39"/>
    <mergeCell ref="A13:G13"/>
    <mergeCell ref="C1:G1"/>
    <mergeCell ref="N1:N2"/>
    <mergeCell ref="A3:G3"/>
    <mergeCell ref="A6:A9"/>
  </mergeCells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U62 Calculée</vt:lpstr>
    </vt:vector>
  </TitlesOfParts>
  <Company>ACADEMIE DE MONTPELLIER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olivier</cp:lastModifiedBy>
  <dcterms:created xsi:type="dcterms:W3CDTF">2016-01-07T17:44:18Z</dcterms:created>
  <dcterms:modified xsi:type="dcterms:W3CDTF">2018-01-09T21:52:14Z</dcterms:modified>
</cp:coreProperties>
</file>